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<sst xmlns="http://schemas.openxmlformats.org/spreadsheetml/2006/main" count="46" uniqueCount="41">
  <si>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m</t>
  </si>
  <si>
    <t>mph</t>
  </si>
  <si>
    <t>mm</t>
  </si>
  <si>
    <t>%</t>
  </si>
  <si>
    <t>revs/ km</t>
  </si>
  <si>
    <t>Speedo rating</t>
  </si>
  <si>
    <t>rpk</t>
  </si>
  <si>
    <t>Axle revs/km</t>
  </si>
  <si>
    <t>5x19</t>
  </si>
  <si>
    <t>6x20</t>
  </si>
  <si>
    <t>6x22</t>
  </si>
  <si>
    <t>gears</t>
  </si>
  <si>
    <t>ratio</t>
  </si>
  <si>
    <t>Speedo Drivegear Calculator</t>
  </si>
  <si>
    <t>Worm Drive</t>
  </si>
  <si>
    <t>Best Match?</t>
  </si>
  <si>
    <t>Driveshaft Revs</t>
  </si>
  <si>
    <t>metres/min</t>
  </si>
  <si>
    <t>(using tyres/diff from above)</t>
  </si>
  <si>
    <t>Vitesse Moteur</t>
  </si>
  <si>
    <t>Rap.</t>
  </si>
  <si>
    <t>Vitesse Roue</t>
  </si>
  <si>
    <t>Vitesse Arbre</t>
  </si>
  <si>
    <t>Circonf. Roue</t>
  </si>
  <si>
    <t>Vitesse Route</t>
  </si>
  <si>
    <t>tr/min</t>
  </si>
  <si>
    <t>km/h</t>
  </si>
  <si>
    <t>Largeur pneu</t>
  </si>
  <si>
    <t>Ratio pneu</t>
  </si>
  <si>
    <t>Diametre jante</t>
  </si>
  <si>
    <t>Diametre pneu</t>
  </si>
  <si>
    <t>pouce</t>
  </si>
  <si>
    <t>Vitesse Maxi</t>
  </si>
  <si>
    <t>(ne tient pas compte de la trainée)</t>
  </si>
  <si>
    <t>Calcul de Rapports de Boîte</t>
  </si>
  <si>
    <t>Les zones bleues sont calculées</t>
  </si>
  <si>
    <t>Les zones jaunes sont à saisir</t>
  </si>
  <si>
    <t>Rapp Pont</t>
  </si>
  <si>
    <t>Rapport Vitesse</t>
  </si>
  <si>
    <t>Rapp cascade</t>
  </si>
  <si>
    <t>Ecrasement flan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</si>
</sst>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d/mm/yyyy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88" fontId="1" fillId="0" borderId="0" xfId="0" applyNumberFormat="1" applyFont="1" applyAlignment="1">
      <alignment horizontal="center" wrapText="1"/>
    </xf>
    <xf numFmtId="188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88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88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 horizontal="center"/>
    </xf>
    <xf numFmtId="188" fontId="0" fillId="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88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wrapText="1"/>
    </xf>
    <xf numFmtId="9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14.28125" style="0" bestFit="1" customWidth="1"/>
    <col min="2" max="2" width="5.421875" style="1" bestFit="1" customWidth="1"/>
    <col min="3" max="3" width="11.140625" style="1" customWidth="1"/>
    <col min="4" max="4" width="10.00390625" style="3" bestFit="1" customWidth="1"/>
    <col min="5" max="5" width="10.00390625" style="3" customWidth="1"/>
    <col min="6" max="6" width="6.00390625" style="1" bestFit="1" customWidth="1"/>
    <col min="7" max="7" width="10.140625" style="3" customWidth="1"/>
    <col min="8" max="8" width="11.00390625" style="8" bestFit="1" customWidth="1"/>
    <col min="9" max="9" width="12.00390625" style="4" customWidth="1"/>
    <col min="10" max="10" width="12.00390625" style="2" bestFit="1" customWidth="1"/>
    <col min="11" max="11" width="9.140625" style="2" customWidth="1"/>
    <col min="12" max="16384" width="9.140625" style="0" customWidth="1"/>
  </cols>
  <sheetData>
    <row r="1" spans="1:2" ht="18">
      <c r="A1" s="13" t="s">
        <v>34</v>
      </c>
      <c r="B1" s="14"/>
    </row>
    <row r="3" spans="1:8" ht="12.75">
      <c r="A3" t="s">
        <v>27</v>
      </c>
      <c r="C3" s="20">
        <v>145</v>
      </c>
      <c r="D3" s="3" t="s">
        <v>2</v>
      </c>
      <c r="H3" s="19" t="s">
        <v>35</v>
      </c>
    </row>
    <row r="4" spans="1:8" ht="12.75">
      <c r="A4" t="s">
        <v>28</v>
      </c>
      <c r="C4" s="20">
        <v>80</v>
      </c>
      <c r="D4" s="3" t="s">
        <v>3</v>
      </c>
      <c r="H4" s="34" t="s">
        <v>36</v>
      </c>
    </row>
    <row r="5" spans="1:4" ht="12.75">
      <c r="A5" t="s">
        <v>29</v>
      </c>
      <c r="C5" s="20">
        <v>10</v>
      </c>
      <c r="D5" s="3" t="s">
        <v>31</v>
      </c>
    </row>
    <row r="6" spans="1:3" ht="12.75">
      <c r="A6" t="s">
        <v>40</v>
      </c>
      <c r="C6" s="46">
        <v>0.03</v>
      </c>
    </row>
    <row r="7" spans="1:4" ht="12.75">
      <c r="A7" t="s">
        <v>30</v>
      </c>
      <c r="C7" s="15">
        <f>((C3*((C4/100)*2*(1-C6)))+(C5*25.4))</f>
        <v>479.04</v>
      </c>
      <c r="D7" s="3" t="s">
        <v>2</v>
      </c>
    </row>
    <row r="8" spans="1:11" s="5" customFormat="1" ht="36.75" customHeight="1">
      <c r="A8" s="5" t="s">
        <v>19</v>
      </c>
      <c r="B8" s="5" t="s">
        <v>20</v>
      </c>
      <c r="C8" s="5" t="s">
        <v>38</v>
      </c>
      <c r="D8" s="6" t="s">
        <v>22</v>
      </c>
      <c r="E8" s="6" t="s">
        <v>39</v>
      </c>
      <c r="F8" s="5" t="s">
        <v>37</v>
      </c>
      <c r="G8" s="6" t="s">
        <v>21</v>
      </c>
      <c r="H8" s="7" t="s">
        <v>23</v>
      </c>
      <c r="I8" s="45" t="s">
        <v>24</v>
      </c>
      <c r="J8" s="45"/>
      <c r="K8" s="45"/>
    </row>
    <row r="9" spans="1:11" s="1" customFormat="1" ht="12.75">
      <c r="A9" s="1" t="s">
        <v>25</v>
      </c>
      <c r="D9" s="1" t="s">
        <v>25</v>
      </c>
      <c r="G9" s="1" t="s">
        <v>25</v>
      </c>
      <c r="H9" s="8" t="s">
        <v>0</v>
      </c>
      <c r="I9" s="3" t="s">
        <v>17</v>
      </c>
      <c r="J9" s="2" t="s">
        <v>26</v>
      </c>
      <c r="K9" s="2" t="s">
        <v>1</v>
      </c>
    </row>
    <row r="10" spans="1:11" ht="12.75">
      <c r="A10" s="11">
        <v>3000</v>
      </c>
      <c r="B10" s="15">
        <v>1</v>
      </c>
      <c r="C10" s="34">
        <v>3.658</v>
      </c>
      <c r="D10" s="18">
        <f>$A$10*(1/C10)</f>
        <v>820.1202843083653</v>
      </c>
      <c r="E10" s="34">
        <v>1.034</v>
      </c>
      <c r="F10" s="17">
        <v>3.44</v>
      </c>
      <c r="G10" s="18">
        <f>D10/($F$10*$E$10)</f>
        <v>230.56775569822693</v>
      </c>
      <c r="H10" s="19">
        <f>$C$7*3.1412/1000</f>
        <v>1.504760448</v>
      </c>
      <c r="I10" s="10">
        <f>+$H$10*G10</f>
        <v>346.94923935881855</v>
      </c>
      <c r="J10" s="16">
        <f>I10*60/1000</f>
        <v>20.81695436152911</v>
      </c>
      <c r="K10" s="16">
        <f aca="true" t="shared" si="0" ref="K10:K25">J10/1.62</f>
        <v>12.849971828104389</v>
      </c>
    </row>
    <row r="11" spans="1:11" ht="12.75">
      <c r="A11" s="9"/>
      <c r="B11" s="15">
        <v>2</v>
      </c>
      <c r="C11" s="34">
        <v>2.185</v>
      </c>
      <c r="D11" s="18">
        <f>$A$10*(1/C11)</f>
        <v>1372.9977116704804</v>
      </c>
      <c r="E11" s="18"/>
      <c r="F11" s="15"/>
      <c r="G11" s="18">
        <f aca="true" t="shared" si="1" ref="G11:G26">D11/($F$10*$E$10)</f>
        <v>386.00313516893084</v>
      </c>
      <c r="H11" s="19"/>
      <c r="I11" s="10">
        <f aca="true" t="shared" si="2" ref="I11:I26">+$H$10*G11</f>
        <v>580.842250606205</v>
      </c>
      <c r="J11" s="16">
        <f aca="true" t="shared" si="3" ref="J11:J28">I11*60/1000</f>
        <v>34.8505350363723</v>
      </c>
      <c r="K11" s="16">
        <f t="shared" si="0"/>
        <v>21.51267594837796</v>
      </c>
    </row>
    <row r="12" spans="1:11" ht="12.75">
      <c r="A12" s="9"/>
      <c r="B12" s="15">
        <v>3</v>
      </c>
      <c r="C12" s="34">
        <v>1.425</v>
      </c>
      <c r="D12" s="18">
        <f>$A$10*(1/C12)</f>
        <v>2105.2631578947367</v>
      </c>
      <c r="E12" s="18"/>
      <c r="F12" s="15"/>
      <c r="G12" s="18">
        <f t="shared" si="1"/>
        <v>591.871473925694</v>
      </c>
      <c r="H12" s="19"/>
      <c r="I12" s="10">
        <f t="shared" si="2"/>
        <v>890.6247842628476</v>
      </c>
      <c r="J12" s="16">
        <f t="shared" si="3"/>
        <v>53.43748705577086</v>
      </c>
      <c r="K12" s="16">
        <f t="shared" si="0"/>
        <v>32.98610312084621</v>
      </c>
    </row>
    <row r="13" spans="1:11" ht="12.75">
      <c r="A13" s="9"/>
      <c r="B13" s="15">
        <v>4</v>
      </c>
      <c r="C13" s="34">
        <v>1</v>
      </c>
      <c r="D13" s="18">
        <f>$A$10*(1/C13)</f>
        <v>3000</v>
      </c>
      <c r="E13" s="18"/>
      <c r="F13" s="15"/>
      <c r="G13" s="18">
        <f t="shared" si="1"/>
        <v>843.4168503441141</v>
      </c>
      <c r="H13" s="19"/>
      <c r="I13" s="10">
        <f t="shared" si="2"/>
        <v>1269.1403175745581</v>
      </c>
      <c r="J13" s="16">
        <f t="shared" si="3"/>
        <v>76.1484190544735</v>
      </c>
      <c r="K13" s="16">
        <f t="shared" si="0"/>
        <v>47.00519694720586</v>
      </c>
    </row>
    <row r="14" spans="1:11" ht="12.75">
      <c r="A14" s="9"/>
      <c r="B14" s="15">
        <v>5</v>
      </c>
      <c r="C14" s="34">
        <v>1</v>
      </c>
      <c r="D14" s="18">
        <f>$A$10*(1/C14)</f>
        <v>3000</v>
      </c>
      <c r="E14" s="18"/>
      <c r="F14" s="15"/>
      <c r="G14" s="18">
        <f t="shared" si="1"/>
        <v>843.4168503441141</v>
      </c>
      <c r="H14" s="19"/>
      <c r="I14" s="10">
        <f t="shared" si="2"/>
        <v>1269.1403175745581</v>
      </c>
      <c r="J14" s="16">
        <f t="shared" si="3"/>
        <v>76.1484190544735</v>
      </c>
      <c r="K14" s="16">
        <f t="shared" si="0"/>
        <v>47.00519694720586</v>
      </c>
    </row>
    <row r="15" spans="1:11" ht="12.75">
      <c r="A15" s="9"/>
      <c r="B15" s="15"/>
      <c r="C15" s="19"/>
      <c r="D15" s="18"/>
      <c r="E15" s="18"/>
      <c r="F15" s="15"/>
      <c r="G15" s="18"/>
      <c r="H15" s="19"/>
      <c r="I15" s="10"/>
      <c r="J15" s="16"/>
      <c r="K15" s="16"/>
    </row>
    <row r="16" spans="1:11" ht="12.75">
      <c r="A16" s="11">
        <v>5000</v>
      </c>
      <c r="B16" s="15">
        <v>1</v>
      </c>
      <c r="C16" s="19">
        <f>C10</f>
        <v>3.658</v>
      </c>
      <c r="D16" s="18">
        <f>$A$16*(1/C16)</f>
        <v>1366.867140513942</v>
      </c>
      <c r="E16" s="18"/>
      <c r="F16" s="15"/>
      <c r="G16" s="18">
        <f t="shared" si="1"/>
        <v>384.2795928303782</v>
      </c>
      <c r="H16" s="19"/>
      <c r="I16" s="10">
        <f t="shared" si="2"/>
        <v>578.2487322646975</v>
      </c>
      <c r="J16" s="16">
        <f t="shared" si="3"/>
        <v>34.69492393588185</v>
      </c>
      <c r="K16" s="16">
        <f t="shared" si="0"/>
        <v>21.416619713507316</v>
      </c>
    </row>
    <row r="17" spans="1:12" ht="12.75">
      <c r="A17" s="9"/>
      <c r="B17" s="15">
        <v>2</v>
      </c>
      <c r="C17" s="19">
        <f>C11</f>
        <v>2.185</v>
      </c>
      <c r="D17" s="18">
        <f>$A$16*(1/C17)</f>
        <v>2288.329519450801</v>
      </c>
      <c r="E17" s="18"/>
      <c r="F17" s="15"/>
      <c r="G17" s="18">
        <f t="shared" si="1"/>
        <v>643.3385586148848</v>
      </c>
      <c r="H17" s="19"/>
      <c r="I17" s="10">
        <f t="shared" si="2"/>
        <v>968.0704176770084</v>
      </c>
      <c r="J17" s="16">
        <f t="shared" si="3"/>
        <v>58.084225060620504</v>
      </c>
      <c r="K17" s="16">
        <f t="shared" si="0"/>
        <v>35.854459913963275</v>
      </c>
      <c r="L17" s="4"/>
    </row>
    <row r="18" spans="1:11" ht="12.75">
      <c r="A18" s="9"/>
      <c r="B18" s="15">
        <v>3</v>
      </c>
      <c r="C18" s="19">
        <f>C12</f>
        <v>1.425</v>
      </c>
      <c r="D18" s="18">
        <f>$A$16*(1/C18)</f>
        <v>3508.771929824561</v>
      </c>
      <c r="E18" s="18"/>
      <c r="F18" s="15"/>
      <c r="G18" s="18">
        <f t="shared" si="1"/>
        <v>986.4524565428234</v>
      </c>
      <c r="H18" s="19"/>
      <c r="I18" s="10">
        <f t="shared" si="2"/>
        <v>1484.3746404380795</v>
      </c>
      <c r="J18" s="16">
        <f t="shared" si="3"/>
        <v>89.06247842628477</v>
      </c>
      <c r="K18" s="16">
        <f t="shared" si="0"/>
        <v>54.976838534743685</v>
      </c>
    </row>
    <row r="19" spans="1:11" ht="12.75">
      <c r="A19" s="9"/>
      <c r="B19" s="15">
        <v>4</v>
      </c>
      <c r="C19" s="19">
        <f>C13</f>
        <v>1</v>
      </c>
      <c r="D19" s="18">
        <f>$A$16*(1/C19)</f>
        <v>5000</v>
      </c>
      <c r="E19" s="18"/>
      <c r="F19" s="15"/>
      <c r="G19" s="18">
        <f t="shared" si="1"/>
        <v>1405.6947505735234</v>
      </c>
      <c r="H19" s="19"/>
      <c r="I19" s="10">
        <f t="shared" si="2"/>
        <v>2115.2338626242636</v>
      </c>
      <c r="J19" s="16">
        <f t="shared" si="3"/>
        <v>126.91403175745582</v>
      </c>
      <c r="K19" s="16">
        <f t="shared" si="0"/>
        <v>78.34199491200975</v>
      </c>
    </row>
    <row r="20" spans="1:11" ht="12.75">
      <c r="A20" s="9"/>
      <c r="B20" s="15">
        <v>5</v>
      </c>
      <c r="C20" s="19">
        <f>C14</f>
        <v>1</v>
      </c>
      <c r="D20" s="18">
        <f>$A$16*(1/C20)</f>
        <v>5000</v>
      </c>
      <c r="E20" s="18"/>
      <c r="F20" s="15"/>
      <c r="G20" s="18">
        <f t="shared" si="1"/>
        <v>1405.6947505735234</v>
      </c>
      <c r="H20" s="19"/>
      <c r="I20" s="10">
        <f t="shared" si="2"/>
        <v>2115.2338626242636</v>
      </c>
      <c r="J20" s="16">
        <f t="shared" si="3"/>
        <v>126.91403175745582</v>
      </c>
      <c r="K20" s="16">
        <f t="shared" si="0"/>
        <v>78.34199491200975</v>
      </c>
    </row>
    <row r="21" spans="1:11" ht="12.75">
      <c r="A21" s="9"/>
      <c r="B21" s="15"/>
      <c r="C21" s="19"/>
      <c r="D21" s="18"/>
      <c r="E21" s="18"/>
      <c r="F21" s="15"/>
      <c r="G21" s="18"/>
      <c r="H21" s="19"/>
      <c r="I21" s="10"/>
      <c r="J21" s="16"/>
      <c r="K21" s="16"/>
    </row>
    <row r="22" spans="1:11" ht="12.75">
      <c r="A22" s="11">
        <v>7000</v>
      </c>
      <c r="B22" s="15">
        <v>1</v>
      </c>
      <c r="C22" s="19">
        <f>C16</f>
        <v>3.658</v>
      </c>
      <c r="D22" s="18">
        <f>$A$22*(1/C22)</f>
        <v>1913.613996719519</v>
      </c>
      <c r="E22" s="18"/>
      <c r="F22" s="15"/>
      <c r="G22" s="18">
        <f t="shared" si="1"/>
        <v>537.9914299625295</v>
      </c>
      <c r="H22" s="19"/>
      <c r="I22" s="10">
        <f t="shared" si="2"/>
        <v>809.5482251705766</v>
      </c>
      <c r="J22" s="16">
        <f t="shared" si="3"/>
        <v>48.5728935102346</v>
      </c>
      <c r="K22" s="16">
        <f t="shared" si="0"/>
        <v>29.983267598910246</v>
      </c>
    </row>
    <row r="23" spans="1:11" ht="12.75">
      <c r="A23" s="9"/>
      <c r="B23" s="15">
        <v>2</v>
      </c>
      <c r="C23" s="19">
        <f>C17</f>
        <v>2.185</v>
      </c>
      <c r="D23" s="18">
        <f>$A$22*(1/C23)</f>
        <v>3203.661327231121</v>
      </c>
      <c r="E23" s="18"/>
      <c r="F23" s="15"/>
      <c r="G23" s="18">
        <f t="shared" si="1"/>
        <v>900.6739820608387</v>
      </c>
      <c r="H23" s="19"/>
      <c r="I23" s="10">
        <f t="shared" si="2"/>
        <v>1355.2985847478117</v>
      </c>
      <c r="J23" s="16">
        <f t="shared" si="3"/>
        <v>81.3179150848687</v>
      </c>
      <c r="K23" s="16">
        <f t="shared" si="0"/>
        <v>50.196243879548575</v>
      </c>
    </row>
    <row r="24" spans="1:11" ht="12.75">
      <c r="A24" s="9"/>
      <c r="B24" s="15">
        <v>3</v>
      </c>
      <c r="C24" s="19">
        <f>C18</f>
        <v>1.425</v>
      </c>
      <c r="D24" s="18">
        <f>$A$22*(1/C24)</f>
        <v>4912.2807017543855</v>
      </c>
      <c r="E24" s="18"/>
      <c r="F24" s="15"/>
      <c r="G24" s="18">
        <f t="shared" si="1"/>
        <v>1381.0334391599526</v>
      </c>
      <c r="H24" s="19"/>
      <c r="I24" s="10">
        <f t="shared" si="2"/>
        <v>2078.1244966133113</v>
      </c>
      <c r="J24" s="16">
        <f t="shared" si="3"/>
        <v>124.68746979679867</v>
      </c>
      <c r="K24" s="16">
        <f t="shared" si="0"/>
        <v>76.96757394864115</v>
      </c>
    </row>
    <row r="25" spans="1:11" ht="12.75">
      <c r="A25" s="9"/>
      <c r="B25" s="15">
        <v>4</v>
      </c>
      <c r="C25" s="19">
        <f>C19</f>
        <v>1</v>
      </c>
      <c r="D25" s="18">
        <f>$A$22*(1/C25)</f>
        <v>7000</v>
      </c>
      <c r="E25" s="18"/>
      <c r="F25" s="15"/>
      <c r="G25" s="18">
        <f t="shared" si="1"/>
        <v>1967.9726508029328</v>
      </c>
      <c r="H25" s="19"/>
      <c r="I25" s="10">
        <f t="shared" si="2"/>
        <v>2961.327407673969</v>
      </c>
      <c r="J25" s="16">
        <f t="shared" si="3"/>
        <v>177.67964446043814</v>
      </c>
      <c r="K25" s="16">
        <f t="shared" si="0"/>
        <v>109.67879287681366</v>
      </c>
    </row>
    <row r="26" spans="1:11" ht="12.75">
      <c r="A26" s="9"/>
      <c r="B26" s="15">
        <v>5</v>
      </c>
      <c r="C26" s="19">
        <f>C20</f>
        <v>1</v>
      </c>
      <c r="D26" s="18">
        <f>$A$22*(1/C26)</f>
        <v>7000</v>
      </c>
      <c r="E26" s="18"/>
      <c r="F26" s="15"/>
      <c r="G26" s="18">
        <f t="shared" si="1"/>
        <v>1967.9726508029328</v>
      </c>
      <c r="H26" s="19"/>
      <c r="I26" s="10">
        <f t="shared" si="2"/>
        <v>2961.327407673969</v>
      </c>
      <c r="J26" s="16">
        <f t="shared" si="3"/>
        <v>177.67964446043814</v>
      </c>
      <c r="K26" s="16">
        <f>J26/1.62</f>
        <v>109.67879287681366</v>
      </c>
    </row>
    <row r="27" spans="1:11" s="35" customFormat="1" ht="12.75">
      <c r="A27" s="41" t="s">
        <v>32</v>
      </c>
      <c r="B27" s="42" t="s">
        <v>33</v>
      </c>
      <c r="C27" s="38"/>
      <c r="D27" s="37"/>
      <c r="E27" s="37"/>
      <c r="F27" s="36"/>
      <c r="G27" s="37"/>
      <c r="H27" s="38"/>
      <c r="I27" s="39"/>
      <c r="J27" s="40"/>
      <c r="K27" s="40"/>
    </row>
    <row r="28" spans="1:11" ht="12.75">
      <c r="A28" s="11">
        <v>5500</v>
      </c>
      <c r="B28" s="15">
        <v>5</v>
      </c>
      <c r="C28" s="34">
        <f>C26</f>
        <v>1</v>
      </c>
      <c r="D28" s="18">
        <f>$A$28*(1/C28)</f>
        <v>5500</v>
      </c>
      <c r="E28" s="18"/>
      <c r="F28" s="15"/>
      <c r="G28" s="18">
        <f>D28*(1/$F$10)</f>
        <v>1598.8372093023256</v>
      </c>
      <c r="H28" s="19"/>
      <c r="I28" s="10">
        <f>+$H$10*G28</f>
        <v>2405.8669953488375</v>
      </c>
      <c r="J28" s="16">
        <f t="shared" si="3"/>
        <v>144.35201972093026</v>
      </c>
      <c r="K28" s="16">
        <f>J28/1.62</f>
        <v>89.10618501291991</v>
      </c>
    </row>
    <row r="29" ht="12.75">
      <c r="C29" s="8"/>
    </row>
    <row r="30" spans="1:3" ht="15.75">
      <c r="A30" s="25" t="s">
        <v>13</v>
      </c>
      <c r="C30" s="8"/>
    </row>
    <row r="31" spans="1:10" ht="12.75">
      <c r="A31" t="s">
        <v>18</v>
      </c>
      <c r="C31" s="8"/>
      <c r="I31" s="24" t="s">
        <v>14</v>
      </c>
      <c r="J31" s="24"/>
    </row>
    <row r="32" spans="1:10" s="12" customFormat="1" ht="12.75">
      <c r="A32" s="12" t="s">
        <v>7</v>
      </c>
      <c r="B32" s="21"/>
      <c r="C32" s="44" t="s">
        <v>16</v>
      </c>
      <c r="D32" s="21"/>
      <c r="E32" s="21"/>
      <c r="F32" s="43" t="s">
        <v>5</v>
      </c>
      <c r="G32" s="22"/>
      <c r="H32" s="23"/>
      <c r="I32" s="24" t="s">
        <v>11</v>
      </c>
      <c r="J32" s="12" t="s">
        <v>12</v>
      </c>
    </row>
    <row r="33" spans="1:10" ht="12.75">
      <c r="A33" s="1" t="s">
        <v>4</v>
      </c>
      <c r="C33" s="8" t="s">
        <v>4</v>
      </c>
      <c r="D33" s="1"/>
      <c r="E33" s="1"/>
      <c r="F33" s="1" t="s">
        <v>6</v>
      </c>
      <c r="G33" s="33" t="s">
        <v>12</v>
      </c>
      <c r="I33" s="2"/>
      <c r="J33"/>
    </row>
    <row r="34" spans="1:10" ht="12.75">
      <c r="A34" s="18">
        <f>1000/$H$10</f>
        <v>664.5576053843754</v>
      </c>
      <c r="B34" s="15"/>
      <c r="C34" s="19">
        <f>A34*$F$10</f>
        <v>2286.078162522251</v>
      </c>
      <c r="D34" s="15"/>
      <c r="E34" s="15"/>
      <c r="F34" s="15">
        <v>637</v>
      </c>
      <c r="G34" s="19">
        <f>C34/$F$34</f>
        <v>3.58881972138501</v>
      </c>
      <c r="I34" s="16" t="s">
        <v>8</v>
      </c>
      <c r="J34" s="10">
        <f>19/5</f>
        <v>3.8</v>
      </c>
    </row>
    <row r="35" spans="1:10" ht="12.75">
      <c r="A35" s="9"/>
      <c r="B35" s="15"/>
      <c r="C35" s="19"/>
      <c r="D35" s="18"/>
      <c r="E35" s="18"/>
      <c r="F35" s="15">
        <v>675</v>
      </c>
      <c r="G35" s="19">
        <f>C34/F35</f>
        <v>3.3867824629959276</v>
      </c>
      <c r="I35" s="16" t="s">
        <v>9</v>
      </c>
      <c r="J35" s="10">
        <f>20/6</f>
        <v>3.3333333333333335</v>
      </c>
    </row>
    <row r="36" spans="1:10" ht="12.75">
      <c r="A36" s="9"/>
      <c r="B36" s="15"/>
      <c r="C36" s="19"/>
      <c r="D36" s="18"/>
      <c r="E36" s="18"/>
      <c r="F36" s="15">
        <v>1000</v>
      </c>
      <c r="G36" s="19">
        <f>C34/F36</f>
        <v>2.286078162522251</v>
      </c>
      <c r="I36" s="16" t="s">
        <v>10</v>
      </c>
      <c r="J36" s="10">
        <f>22/6</f>
        <v>3.6666666666666665</v>
      </c>
    </row>
    <row r="37" spans="8:11" ht="13.5" thickBot="1">
      <c r="H37" s="31"/>
      <c r="I37" s="30" t="s">
        <v>15</v>
      </c>
      <c r="J37" s="32"/>
      <c r="K37"/>
    </row>
    <row r="38" spans="8:12" ht="12.75">
      <c r="H38" s="26"/>
      <c r="I38" s="27"/>
      <c r="J38" s="28"/>
      <c r="K38" s="28"/>
      <c r="L38" s="29"/>
    </row>
  </sheetData>
  <mergeCells count="1">
    <mergeCell ref="I8:K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Crane 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Tradelink</dc:creator>
  <cp:keywords/>
  <dc:description/>
  <cp:lastModifiedBy>Florian</cp:lastModifiedBy>
  <dcterms:created xsi:type="dcterms:W3CDTF">2000-08-01T07:59:56Z</dcterms:created>
  <dcterms:modified xsi:type="dcterms:W3CDTF">2008-04-08T07:49:41Z</dcterms:modified>
  <cp:category/>
  <cp:version/>
  <cp:contentType/>
  <cp:contentStatus/>
</cp:coreProperties>
</file>